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СНІД" sheetId="1" r:id="rId1"/>
    <sheet name="ОПТД1" sheetId="2" r:id="rId2"/>
  </sheets>
  <definedNames/>
  <calcPr fullCalcOnLoad="1"/>
</workbook>
</file>

<file path=xl/sharedStrings.xml><?xml version="1.0" encoding="utf-8"?>
<sst xmlns="http://schemas.openxmlformats.org/spreadsheetml/2006/main" count="68" uniqueCount="58">
  <si>
    <t xml:space="preserve">Назва державної програми: КПКВК 2301400  "Забезпечення медичних заходів окремих державних програм та комплексних заходів програмного характеру" в частині "Забезпечення мед.заходів по боротьбі з туберкульозом, проф.та лікування СНІДу, лікування онкологічних хворих (Прогр.і централіз.зах.з профілактики та лікув. СНІДу)"  </t>
  </si>
  <si>
    <t>Назва закладу, в якому фактично знаходиться залишок</t>
  </si>
  <si>
    <t>Назва лікарського засобу/виробу медичного призначення</t>
  </si>
  <si>
    <t>Отримано у поточному році</t>
  </si>
  <si>
    <t>КЗОЗ Обласний центр профілактики і боротьби зі СНІДом</t>
  </si>
  <si>
    <t>Алувіа, табл.по 100мг/25мг по 60 таблеток у флаконі</t>
  </si>
  <si>
    <t>Алувіа, табл.по 200мг/50мг по 120 таблеток у флаконі</t>
  </si>
  <si>
    <t>Абакавір, табл.300мг</t>
  </si>
  <si>
    <t>Абакавір/ламівудин, табл.600мг/300мг</t>
  </si>
  <si>
    <t>Атріпла таблетки, вкриті плівковою обоолонкою №30</t>
  </si>
  <si>
    <t>Емтріцитабін тенофовір таблетки 200мг/300мг, по 30 таблеток</t>
  </si>
  <si>
    <t>Ефавіренз, таблетки вкриті плівковою оболонкою по 600мг, по 30 таблеток у контейнері</t>
  </si>
  <si>
    <t>Ефавіренз, таблетки вкриті плівковою оболонкою по 200мг, по 90 таблеток у контейнері</t>
  </si>
  <si>
    <t>Зидовудин, розч. для перорального застос., 10 мг/мл</t>
  </si>
  <si>
    <t>Інтеленс, таблетки по 100мг по 120 таблеток</t>
  </si>
  <si>
    <t>Ісентресс таблетки, вкриті плівковою оболонкою, по 400мг по 60 таблеток у флаконі</t>
  </si>
  <si>
    <t xml:space="preserve">ЛАМІВУДИН розч. Оральний, 10 мг/мл по 240 мл у банці </t>
  </si>
  <si>
    <t>Ламівудин 150мг і зидовудин 300мг, таблетки по 150мг/300мг по 60 таблеток</t>
  </si>
  <si>
    <t>Ламівудин, табл.по 150мг по 60 таблеток</t>
  </si>
  <si>
    <t>Невірапін, таблетки по 200мг, по 60 таблеток у контейнері</t>
  </si>
  <si>
    <t>Невірапін, суспензія для перорального застосування, 10мг/мл</t>
  </si>
  <si>
    <t>Норвір, таблетки по 100мг, по 30 таблеток у флаконі</t>
  </si>
  <si>
    <t>Презиста, таблетки по 400мг, по 60 таблеток</t>
  </si>
  <si>
    <t>Презиста, таблетки по 600мг, по 60 таблеток</t>
  </si>
  <si>
    <t>Тенофовір, табл.300 мг</t>
  </si>
  <si>
    <t>Тенофовір+емтрицитабін+ефавіренз, табл.300мг/200мг/600мг</t>
  </si>
  <si>
    <t>Тенофовір/ламівудин/ефавіренз, табл.300/300/600</t>
  </si>
  <si>
    <t>Тест-система (набір) для одночасного виявлення антигену р24 ВІЛ-1 та антитіл до ВІЛ   (вагітні)</t>
  </si>
  <si>
    <t>Швидкі (експрес) тести для виявлення антитіл до ВІЛ 1</t>
  </si>
  <si>
    <t>"ВІЛ-1,2-АГ/АТ-МБА" комплект №3 імуноферментна тест-система для одночасного виявлення антитіл до вірусу імунодефіциту людини першого та другого типів (ВІЛ-1 та ВІЛ-2 та антигену р24 ВІЛ-1  480 досл.</t>
  </si>
  <si>
    <t>Тест-система (набір) ІФА для  визначення антитіл до вірусів ВІЛ1</t>
  </si>
  <si>
    <t>Тест-система (набір) ІФА для скринінгу антитіл до ВІЛ1</t>
  </si>
  <si>
    <t>Тест-система (набір) для імунологічної діагностики ВІЛ-1 методом імунного блоту</t>
  </si>
  <si>
    <t>Тест-система (набір)  для кількісного визначення антигену ВІЛ-1 р24</t>
  </si>
  <si>
    <t>Тест-система (набір) для підтвердження наявності антигену р24 ВІЛ-1</t>
  </si>
  <si>
    <t>Cyto-Stat триХРОМ CD45-FITC/ СD4-RD1/CD3-PC5, 50 тестів</t>
  </si>
  <si>
    <t>Засіб для очищення, 5 л</t>
  </si>
  <si>
    <t>Ізотонічний розчин, 10 л</t>
  </si>
  <si>
    <t>Система реагентів IMMUNOPREP, 300 досл.</t>
  </si>
  <si>
    <t>Флюоросфери Flow-Check, 3х10 мл</t>
  </si>
  <si>
    <t>Флюоросфери Flow-Count, 200 тестів</t>
  </si>
  <si>
    <t>Пробірки для аналізу (12х75 мм) блакитні, 250 шт.</t>
  </si>
  <si>
    <t>Клітини IMMUNO-TROL, 2х3 мл</t>
  </si>
  <si>
    <t>Набір Cobas TaqMan HIV IVD 48 тестів для визначення ВІЛ</t>
  </si>
  <si>
    <t>Набір GAP-G/CTM 5, IL IVD промиваючий розчин, 5,1 л</t>
  </si>
  <si>
    <t>Наконечники K-tips</t>
  </si>
  <si>
    <t>Пробірка K-tube 12х96</t>
  </si>
  <si>
    <t>Вхідні S-трубки 12x24 pcs. - Barcode Flips</t>
  </si>
  <si>
    <t>Прилад підготовки образца (SPU)</t>
  </si>
  <si>
    <t>Контрольні зразки сироваток, які містять антитіла до ВІЛ (для внутрішньолабораторного контролю якості)</t>
  </si>
  <si>
    <t>Стандартний зразок сироваток, які містять антиген р24 ВІЛ-1 (для внутрішньолабораторного контролю якості)</t>
  </si>
  <si>
    <t>Системи закриті для відбору крові (пробірки типу вакутайнер з К3ЕДТА, утримувачі, голки для імунологічних та вірусологічних досліджень)</t>
  </si>
  <si>
    <t>Системи закриті для відбору крові (пробірки типу вакутайнер з К2ЕДТА з розділюючим гелем, утримувачі, голки для визначення рівня вірусного навантаження)</t>
  </si>
  <si>
    <t>Головний лікар</t>
  </si>
  <si>
    <t>О.П.Черкасов</t>
  </si>
  <si>
    <t>Залишок (кількість)</t>
  </si>
  <si>
    <t xml:space="preserve">Тест-система (набір) для одночасного виявлення антигену р24 ВІЛ-1 та антитіл до ВІЛ </t>
  </si>
  <si>
    <t>Обласний протитуберкульозний диспансер "1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</si>
</sst>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37" fillId="0" borderId="11" xfId="52" applyFont="1" applyFill="1" applyBorder="1" applyAlignment="1">
      <alignment vertical="center" wrapText="1"/>
      <protection/>
    </xf>
    <xf numFmtId="1" fontId="4" fillId="33" borderId="10" xfId="52" applyNumberFormat="1" applyFont="1" applyFill="1" applyBorder="1" applyAlignment="1">
      <alignment horizontal="center" vertical="center" wrapText="1"/>
      <protection/>
    </xf>
    <xf numFmtId="2" fontId="4" fillId="0" borderId="11" xfId="52" applyNumberFormat="1" applyFont="1" applyFill="1" applyBorder="1" applyAlignment="1">
      <alignment horizontal="left" vertical="center" wrapText="1"/>
      <protection/>
    </xf>
    <xf numFmtId="0" fontId="37" fillId="0" borderId="10" xfId="52" applyFont="1" applyFill="1" applyBorder="1" applyAlignment="1">
      <alignment vertical="center" wrapText="1"/>
      <protection/>
    </xf>
    <xf numFmtId="0" fontId="37" fillId="0" borderId="10" xfId="52" applyFont="1" applyFill="1" applyBorder="1" applyAlignment="1">
      <alignment vertical="center" wrapText="1" shrinkToFit="1"/>
      <protection/>
    </xf>
    <xf numFmtId="0" fontId="37" fillId="0" borderId="0" xfId="52" applyFont="1" applyFill="1" applyBorder="1" applyAlignment="1">
      <alignment vertical="center" wrapText="1"/>
      <protection/>
    </xf>
    <xf numFmtId="0" fontId="37" fillId="0" borderId="0" xfId="52" applyFont="1">
      <alignment/>
      <protection/>
    </xf>
    <xf numFmtId="0" fontId="37" fillId="33" borderId="11" xfId="52" applyFont="1" applyFill="1" applyBorder="1" applyAlignment="1">
      <alignment vertical="center" wrapText="1"/>
      <protection/>
    </xf>
    <xf numFmtId="0" fontId="4" fillId="33" borderId="0" xfId="52" applyFont="1" applyFill="1">
      <alignment/>
      <protection/>
    </xf>
    <xf numFmtId="2" fontId="4" fillId="33" borderId="11" xfId="52" applyNumberFormat="1" applyFont="1" applyFill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4" fillId="0" borderId="14" xfId="52" applyFont="1" applyBorder="1" applyAlignment="1">
      <alignment horizontal="center" vertical="center" textRotation="90" wrapText="1"/>
      <protection/>
    </xf>
    <xf numFmtId="0" fontId="37" fillId="0" borderId="15" xfId="52" applyFont="1" applyBorder="1" applyAlignment="1">
      <alignment horizontal="center" wrapText="1"/>
      <protection/>
    </xf>
    <xf numFmtId="0" fontId="37" fillId="0" borderId="15" xfId="0" applyFont="1" applyBorder="1" applyAlignment="1">
      <alignment/>
    </xf>
    <xf numFmtId="0" fontId="4" fillId="33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54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7.57421875" style="1" customWidth="1"/>
    <col min="2" max="2" width="38.28125" style="1" customWidth="1"/>
    <col min="3" max="3" width="20.421875" style="1" customWidth="1"/>
    <col min="4" max="4" width="14.8515625" style="1" customWidth="1"/>
    <col min="5" max="250" width="9.140625" style="1" customWidth="1"/>
    <col min="251" max="251" width="19.7109375" style="1" customWidth="1"/>
    <col min="252" max="252" width="30.57421875" style="1" customWidth="1"/>
    <col min="253" max="254" width="16.00390625" style="1" customWidth="1"/>
    <col min="255" max="255" width="20.421875" style="1" customWidth="1"/>
    <col min="256" max="16384" width="18.421875" style="1" customWidth="1"/>
  </cols>
  <sheetData>
    <row r="1" spans="1:4" ht="75.75" customHeight="1">
      <c r="A1" s="17" t="s">
        <v>0</v>
      </c>
      <c r="B1" s="17"/>
      <c r="C1" s="17"/>
      <c r="D1" s="18"/>
    </row>
    <row r="2" spans="1:4" s="3" customFormat="1" ht="63">
      <c r="A2" s="2" t="s">
        <v>1</v>
      </c>
      <c r="B2" s="2" t="s">
        <v>2</v>
      </c>
      <c r="C2" s="2" t="s">
        <v>3</v>
      </c>
      <c r="D2" s="2" t="s">
        <v>55</v>
      </c>
    </row>
    <row r="3" spans="1:4" ht="31.5">
      <c r="A3" s="14" t="s">
        <v>4</v>
      </c>
      <c r="B3" s="4" t="s">
        <v>5</v>
      </c>
      <c r="C3" s="5">
        <v>16560</v>
      </c>
      <c r="D3" s="5">
        <f>16560+13140+2280-420</f>
        <v>31560</v>
      </c>
    </row>
    <row r="4" spans="1:4" ht="31.5">
      <c r="A4" s="15"/>
      <c r="B4" s="4" t="s">
        <v>6</v>
      </c>
      <c r="C4" s="5">
        <f>229080+213720</f>
        <v>442800</v>
      </c>
      <c r="D4" s="5">
        <f>369584-37680-10064</f>
        <v>321840</v>
      </c>
    </row>
    <row r="5" spans="1:4" ht="15.75">
      <c r="A5" s="15"/>
      <c r="B5" s="4" t="s">
        <v>7</v>
      </c>
      <c r="C5" s="5"/>
      <c r="D5" s="5">
        <f>1086-126</f>
        <v>960</v>
      </c>
    </row>
    <row r="6" spans="1:4" ht="31.5">
      <c r="A6" s="15"/>
      <c r="B6" s="4" t="s">
        <v>8</v>
      </c>
      <c r="C6" s="5"/>
      <c r="D6" s="5"/>
    </row>
    <row r="7" spans="1:4" ht="31.5">
      <c r="A7" s="15"/>
      <c r="B7" s="4" t="s">
        <v>9</v>
      </c>
      <c r="C7" s="5">
        <f>(190+896)*30</f>
        <v>32580</v>
      </c>
      <c r="D7" s="5">
        <f>1040.6*30-1128-1380-450</f>
        <v>28259.999999999996</v>
      </c>
    </row>
    <row r="8" spans="1:4" ht="31.5">
      <c r="A8" s="15"/>
      <c r="B8" s="4" t="s">
        <v>10</v>
      </c>
      <c r="C8" s="5">
        <f>318*30+15780+26520+42300</f>
        <v>94140</v>
      </c>
      <c r="D8" s="5">
        <f>161*30+90+15780+26520+42300-4140-1380</f>
        <v>84000</v>
      </c>
    </row>
    <row r="9" spans="1:4" ht="47.25">
      <c r="A9" s="15"/>
      <c r="B9" s="6" t="s">
        <v>11</v>
      </c>
      <c r="C9" s="5">
        <f>27660+15990+11670+27660</f>
        <v>82980</v>
      </c>
      <c r="D9" s="5">
        <f>16290+15990+11670+27660-2340-1590</f>
        <v>67680</v>
      </c>
    </row>
    <row r="10" spans="1:4" ht="47.25">
      <c r="A10" s="15"/>
      <c r="B10" s="6" t="s">
        <v>12</v>
      </c>
      <c r="C10" s="5">
        <v>2520</v>
      </c>
      <c r="D10" s="5">
        <f>2520+5040-4410-270</f>
        <v>2880</v>
      </c>
    </row>
    <row r="11" spans="1:4" ht="31.5">
      <c r="A11" s="15"/>
      <c r="B11" s="7" t="s">
        <v>13</v>
      </c>
      <c r="C11" s="5">
        <f>37200*2</f>
        <v>74400</v>
      </c>
      <c r="D11" s="5">
        <f>7100+37200+37200-1540-1160</f>
        <v>78800</v>
      </c>
    </row>
    <row r="12" spans="1:4" ht="31.5">
      <c r="A12" s="15"/>
      <c r="B12" s="6" t="s">
        <v>14</v>
      </c>
      <c r="C12" s="5">
        <v>480</v>
      </c>
      <c r="D12" s="5">
        <v>480</v>
      </c>
    </row>
    <row r="13" spans="1:4" ht="47.25">
      <c r="A13" s="15"/>
      <c r="B13" s="6" t="s">
        <v>15</v>
      </c>
      <c r="C13" s="5">
        <f>6*60</f>
        <v>360</v>
      </c>
      <c r="D13" s="5">
        <f>5*60-60</f>
        <v>240</v>
      </c>
    </row>
    <row r="14" spans="1:4" ht="31.5">
      <c r="A14" s="15"/>
      <c r="B14" s="8" t="s">
        <v>16</v>
      </c>
      <c r="C14" s="5"/>
      <c r="D14" s="5">
        <f>7090-2050-960</f>
        <v>4080</v>
      </c>
    </row>
    <row r="15" spans="1:4" ht="47.25">
      <c r="A15" s="15"/>
      <c r="B15" s="6" t="s">
        <v>17</v>
      </c>
      <c r="C15" s="5">
        <f>48000+50460</f>
        <v>98460</v>
      </c>
      <c r="D15" s="5">
        <f>95700</f>
        <v>95700</v>
      </c>
    </row>
    <row r="16" spans="1:4" ht="31.5">
      <c r="A16" s="15"/>
      <c r="B16" s="6" t="s">
        <v>18</v>
      </c>
      <c r="C16" s="5">
        <f>54000+43260</f>
        <v>97260</v>
      </c>
      <c r="D16" s="5">
        <f>96480+540-4920-1140</f>
        <v>90960</v>
      </c>
    </row>
    <row r="17" spans="1:4" ht="31.5">
      <c r="A17" s="15"/>
      <c r="B17" s="4" t="s">
        <v>19</v>
      </c>
      <c r="C17" s="5">
        <v>17580</v>
      </c>
      <c r="D17" s="5">
        <f>17580+9960-1680-300</f>
        <v>25560</v>
      </c>
    </row>
    <row r="18" spans="1:4" ht="31.5">
      <c r="A18" s="15"/>
      <c r="B18" s="4" t="s">
        <v>20</v>
      </c>
      <c r="C18" s="5"/>
      <c r="D18" s="5"/>
    </row>
    <row r="19" spans="1:4" ht="31.5">
      <c r="A19" s="15"/>
      <c r="B19" s="4" t="s">
        <v>21</v>
      </c>
      <c r="C19" s="5">
        <f>2880+360</f>
        <v>3240</v>
      </c>
      <c r="D19" s="5">
        <f>2040-360</f>
        <v>1680</v>
      </c>
    </row>
    <row r="20" spans="1:4" ht="31.5">
      <c r="A20" s="15"/>
      <c r="B20" s="4" t="s">
        <v>22</v>
      </c>
      <c r="C20" s="5">
        <v>780</v>
      </c>
      <c r="D20" s="5">
        <v>780</v>
      </c>
    </row>
    <row r="21" spans="1:4" ht="31.5">
      <c r="A21" s="15"/>
      <c r="B21" s="4" t="s">
        <v>23</v>
      </c>
      <c r="C21" s="5">
        <v>2400</v>
      </c>
      <c r="D21" s="5">
        <f>1560-360</f>
        <v>1200</v>
      </c>
    </row>
    <row r="22" spans="1:4" ht="15.75">
      <c r="A22" s="15"/>
      <c r="B22" s="7" t="s">
        <v>24</v>
      </c>
      <c r="C22" s="5">
        <f>47940*2</f>
        <v>95880</v>
      </c>
      <c r="D22" s="5">
        <f>180+120+47940*2-1230</f>
        <v>94950</v>
      </c>
    </row>
    <row r="23" spans="1:4" ht="31.5">
      <c r="A23" s="15"/>
      <c r="B23" s="9" t="s">
        <v>25</v>
      </c>
      <c r="C23" s="5"/>
      <c r="D23" s="5"/>
    </row>
    <row r="24" spans="1:4" ht="31.5">
      <c r="A24" s="15"/>
      <c r="B24" s="7" t="s">
        <v>26</v>
      </c>
      <c r="C24" s="5"/>
      <c r="D24" s="5"/>
    </row>
    <row r="25" spans="1:4" ht="63">
      <c r="A25" s="15"/>
      <c r="B25" s="7" t="s">
        <v>27</v>
      </c>
      <c r="C25" s="5"/>
      <c r="D25" s="5"/>
    </row>
    <row r="26" spans="1:4" ht="31.5">
      <c r="A26" s="15"/>
      <c r="B26" s="7" t="s">
        <v>28</v>
      </c>
      <c r="C26" s="5">
        <v>2000</v>
      </c>
      <c r="D26" s="5">
        <v>2000</v>
      </c>
    </row>
    <row r="27" spans="1:4" ht="110.25">
      <c r="A27" s="15"/>
      <c r="B27" s="7" t="s">
        <v>29</v>
      </c>
      <c r="C27" s="5">
        <v>8160</v>
      </c>
      <c r="D27" s="5">
        <f>6528-2304</f>
        <v>4224</v>
      </c>
    </row>
    <row r="28" spans="1:4" ht="47.25">
      <c r="A28" s="15"/>
      <c r="B28" s="7" t="s">
        <v>56</v>
      </c>
      <c r="C28" s="5"/>
      <c r="D28" s="5"/>
    </row>
    <row r="29" spans="1:4" ht="31.5">
      <c r="A29" s="15"/>
      <c r="B29" s="7" t="s">
        <v>30</v>
      </c>
      <c r="C29" s="5"/>
      <c r="D29" s="5"/>
    </row>
    <row r="30" spans="1:4" ht="31.5">
      <c r="A30" s="15"/>
      <c r="B30" s="7" t="s">
        <v>31</v>
      </c>
      <c r="C30" s="5"/>
      <c r="D30" s="5"/>
    </row>
    <row r="31" spans="1:4" ht="47.25">
      <c r="A31" s="15"/>
      <c r="B31" s="7" t="s">
        <v>32</v>
      </c>
      <c r="C31" s="5"/>
      <c r="D31" s="5"/>
    </row>
    <row r="32" spans="1:4" ht="31.5">
      <c r="A32" s="15"/>
      <c r="B32" s="7" t="s">
        <v>33</v>
      </c>
      <c r="C32" s="5"/>
      <c r="D32" s="5"/>
    </row>
    <row r="33" spans="1:4" ht="47.25">
      <c r="A33" s="15"/>
      <c r="B33" s="7" t="s">
        <v>34</v>
      </c>
      <c r="C33" s="5"/>
      <c r="D33" s="5"/>
    </row>
    <row r="34" spans="1:4" ht="31.5">
      <c r="A34" s="15"/>
      <c r="B34" s="7" t="s">
        <v>35</v>
      </c>
      <c r="C34" s="5"/>
      <c r="D34" s="5"/>
    </row>
    <row r="35" spans="1:4" ht="15.75">
      <c r="A35" s="15"/>
      <c r="B35" s="7" t="s">
        <v>36</v>
      </c>
      <c r="C35" s="5"/>
      <c r="D35" s="5"/>
    </row>
    <row r="36" spans="1:4" ht="15.75">
      <c r="A36" s="15"/>
      <c r="B36" s="7" t="s">
        <v>37</v>
      </c>
      <c r="C36" s="5"/>
      <c r="D36" s="5"/>
    </row>
    <row r="37" spans="1:4" ht="31.5">
      <c r="A37" s="15"/>
      <c r="B37" s="7" t="s">
        <v>38</v>
      </c>
      <c r="C37" s="5">
        <v>1</v>
      </c>
      <c r="D37" s="5"/>
    </row>
    <row r="38" spans="1:4" ht="15.75">
      <c r="A38" s="15"/>
      <c r="B38" s="7" t="s">
        <v>39</v>
      </c>
      <c r="C38" s="5"/>
      <c r="D38" s="5"/>
    </row>
    <row r="39" spans="1:4" ht="15.75">
      <c r="A39" s="15"/>
      <c r="B39" s="7" t="s">
        <v>40</v>
      </c>
      <c r="C39" s="5"/>
      <c r="D39" s="5"/>
    </row>
    <row r="40" spans="1:4" ht="31.5">
      <c r="A40" s="15"/>
      <c r="B40" s="7" t="s">
        <v>41</v>
      </c>
      <c r="C40" s="5"/>
      <c r="D40" s="5"/>
    </row>
    <row r="41" spans="1:4" ht="15.75">
      <c r="A41" s="15"/>
      <c r="B41" s="7" t="s">
        <v>42</v>
      </c>
      <c r="C41" s="5"/>
      <c r="D41" s="5"/>
    </row>
    <row r="42" spans="1:4" ht="31.5">
      <c r="A42" s="15"/>
      <c r="B42" s="7" t="s">
        <v>43</v>
      </c>
      <c r="C42" s="5"/>
      <c r="D42" s="5"/>
    </row>
    <row r="43" spans="1:4" ht="31.5">
      <c r="A43" s="15"/>
      <c r="B43" s="7" t="s">
        <v>44</v>
      </c>
      <c r="C43" s="5"/>
      <c r="D43" s="5"/>
    </row>
    <row r="44" spans="1:4" ht="15.75">
      <c r="A44" s="15"/>
      <c r="B44" s="7" t="s">
        <v>45</v>
      </c>
      <c r="C44" s="5"/>
      <c r="D44" s="5"/>
    </row>
    <row r="45" spans="1:4" ht="15.75">
      <c r="A45" s="15"/>
      <c r="B45" s="7" t="s">
        <v>46</v>
      </c>
      <c r="C45" s="5"/>
      <c r="D45" s="5"/>
    </row>
    <row r="46" spans="1:4" ht="31.5">
      <c r="A46" s="15"/>
      <c r="B46" s="7" t="s">
        <v>47</v>
      </c>
      <c r="C46" s="5"/>
      <c r="D46" s="5"/>
    </row>
    <row r="47" spans="1:4" ht="15.75">
      <c r="A47" s="15"/>
      <c r="B47" s="7" t="s">
        <v>48</v>
      </c>
      <c r="C47" s="5"/>
      <c r="D47" s="5"/>
    </row>
    <row r="48" spans="1:4" ht="63">
      <c r="A48" s="15"/>
      <c r="B48" s="7" t="s">
        <v>49</v>
      </c>
      <c r="C48" s="5">
        <v>28</v>
      </c>
      <c r="D48" s="5">
        <v>28</v>
      </c>
    </row>
    <row r="49" spans="1:4" ht="63">
      <c r="A49" s="15"/>
      <c r="B49" s="7" t="s">
        <v>50</v>
      </c>
      <c r="C49" s="5">
        <v>5</v>
      </c>
      <c r="D49" s="5">
        <v>5</v>
      </c>
    </row>
    <row r="50" spans="1:4" ht="78.75">
      <c r="A50" s="15"/>
      <c r="B50" s="7" t="s">
        <v>51</v>
      </c>
      <c r="C50" s="5"/>
      <c r="D50" s="5"/>
    </row>
    <row r="51" spans="1:4" ht="78.75">
      <c r="A51" s="16"/>
      <c r="B51" s="7" t="s">
        <v>52</v>
      </c>
      <c r="C51" s="5"/>
      <c r="D51" s="5"/>
    </row>
    <row r="54" spans="1:3" s="10" customFormat="1" ht="15.75">
      <c r="A54" s="10" t="s">
        <v>53</v>
      </c>
      <c r="C54" s="10" t="s">
        <v>54</v>
      </c>
    </row>
  </sheetData>
  <sheetProtection/>
  <mergeCells count="2">
    <mergeCell ref="A3:A51"/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3.28125" style="1" customWidth="1"/>
    <col min="2" max="2" width="37.421875" style="1" customWidth="1"/>
    <col min="3" max="3" width="27.57421875" style="1" customWidth="1"/>
    <col min="4" max="4" width="14.28125" style="1" customWidth="1"/>
    <col min="5" max="250" width="9.140625" style="1" customWidth="1"/>
    <col min="251" max="251" width="19.7109375" style="1" customWidth="1"/>
    <col min="252" max="252" width="30.57421875" style="1" customWidth="1"/>
    <col min="253" max="254" width="16.00390625" style="1" customWidth="1"/>
    <col min="255" max="255" width="20.421875" style="1" customWidth="1"/>
    <col min="256" max="16384" width="18.421875" style="1" customWidth="1"/>
  </cols>
  <sheetData>
    <row r="1" spans="1:4" ht="65.25" customHeight="1">
      <c r="A1" s="17" t="s">
        <v>0</v>
      </c>
      <c r="B1" s="17"/>
      <c r="C1" s="17"/>
      <c r="D1" s="18"/>
    </row>
    <row r="2" spans="1:4" s="3" customFormat="1" ht="72.75" customHeight="1">
      <c r="A2" s="2" t="s">
        <v>1</v>
      </c>
      <c r="B2" s="2" t="s">
        <v>2</v>
      </c>
      <c r="C2" s="2" t="s">
        <v>3</v>
      </c>
      <c r="D2" s="2" t="s">
        <v>55</v>
      </c>
    </row>
    <row r="3" spans="1:4" s="12" customFormat="1" ht="15.75" customHeight="1">
      <c r="A3" s="19" t="s">
        <v>57</v>
      </c>
      <c r="B3" s="11" t="s">
        <v>7</v>
      </c>
      <c r="C3" s="5">
        <f>540</f>
        <v>540</v>
      </c>
      <c r="D3" s="5">
        <v>86</v>
      </c>
    </row>
    <row r="4" spans="1:4" s="12" customFormat="1" ht="31.5">
      <c r="A4" s="19"/>
      <c r="B4" s="11" t="s">
        <v>9</v>
      </c>
      <c r="C4" s="5">
        <f>1350</f>
        <v>1350</v>
      </c>
      <c r="D4" s="5">
        <v>1015</v>
      </c>
    </row>
    <row r="5" spans="1:4" s="12" customFormat="1" ht="52.5" customHeight="1">
      <c r="A5" s="19"/>
      <c r="B5" s="13" t="s">
        <v>17</v>
      </c>
      <c r="C5" s="5"/>
      <c r="D5" s="5">
        <v>1088</v>
      </c>
    </row>
    <row r="8" spans="1:3" s="10" customFormat="1" ht="15.75">
      <c r="A8" s="10" t="s">
        <v>53</v>
      </c>
      <c r="C8" s="10" t="s">
        <v>54</v>
      </c>
    </row>
  </sheetData>
  <sheetProtection/>
  <mergeCells count="2">
    <mergeCell ref="A3:A5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2016-08-19T13:20:44Z</dcterms:modified>
  <cp:category/>
  <cp:version/>
  <cp:contentType/>
  <cp:contentStatus/>
</cp:coreProperties>
</file>